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K:\_Communications\02_Public Participation\2023 Projects\DC - Shediac &amp; Harrisville\Project Page\Resource Documents\"/>
    </mc:Choice>
  </mc:AlternateContent>
  <xr:revisionPtr revIDLastSave="0" documentId="13_ncr:1_{AF513D1A-A857-40E6-90D0-C2E669C17F00}" xr6:coauthVersionLast="47" xr6:coauthVersionMax="47" xr10:uidLastSave="{00000000-0000-0000-0000-000000000000}"/>
  <bookViews>
    <workbookView xWindow="-120" yWindow="-120" windowWidth="29040" windowHeight="15840" xr2:uid="{87D20D8E-C1C1-42BF-9664-58924AF4585A}"/>
  </bookViews>
  <sheets>
    <sheet name="ADC Calculator" sheetId="1" r:id="rId1"/>
  </sheets>
  <externalReferences>
    <externalReference r:id="rId2"/>
  </externalReferences>
  <definedNames>
    <definedName name="_municipality">'[1]Input Data'!$B$8</definedName>
    <definedName name="_studytitle">'[1]Input Data'!$B$9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30" i="1" l="1"/>
  <c r="G29" i="1"/>
  <c r="G28" i="1"/>
  <c r="G27" i="1"/>
  <c r="G26" i="1"/>
  <c r="G25" i="1"/>
  <c r="F17" i="1"/>
  <c r="F16" i="1"/>
  <c r="G16" i="1" s="1"/>
  <c r="F15" i="1"/>
  <c r="G15" i="1" s="1"/>
  <c r="H12" i="1" l="1"/>
  <c r="G17" i="1" s="1"/>
  <c r="G18" i="1" s="1"/>
  <c r="F18" i="1"/>
  <c r="G30" i="1"/>
  <c r="H25" i="1" s="1"/>
  <c r="I25" i="1" s="1"/>
  <c r="H26" i="1" l="1"/>
  <c r="H27" i="1" s="1"/>
  <c r="I26" i="1" l="1"/>
  <c r="H28" i="1"/>
  <c r="I27" i="1"/>
  <c r="I28" i="1" l="1"/>
  <c r="H29" i="1"/>
  <c r="I29" i="1" s="1"/>
</calcChain>
</file>

<file path=xl/sharedStrings.xml><?xml version="1.0" encoding="utf-8"?>
<sst xmlns="http://schemas.openxmlformats.org/spreadsheetml/2006/main" count="61" uniqueCount="48">
  <si>
    <t>Instructions</t>
  </si>
  <si>
    <t>Zone</t>
  </si>
  <si>
    <t>Weighting</t>
  </si>
  <si>
    <t>Multiple Unit Dwelling (R3)</t>
  </si>
  <si>
    <t>Total ADC Payable</t>
  </si>
  <si>
    <t>Harrisville Boulevard DC</t>
  </si>
  <si>
    <t>No</t>
  </si>
  <si>
    <t>Marriott Drive DC</t>
  </si>
  <si>
    <t>Shediac Road DC</t>
  </si>
  <si>
    <t>HC</t>
  </si>
  <si>
    <t>Total</t>
  </si>
  <si>
    <t>For Drop-Down Lists</t>
  </si>
  <si>
    <t>Area</t>
  </si>
  <si>
    <t>Charge per Weighted Acre</t>
  </si>
  <si>
    <t>Single Unit Dwelling (R1A)</t>
  </si>
  <si>
    <t>Single Unit Dwelling (R1B)</t>
  </si>
  <si>
    <t>Two Unit Dwelling (R2)</t>
  </si>
  <si>
    <t>Urban Dwelling Zone (R2U)</t>
  </si>
  <si>
    <t>Residential Mix (RM)</t>
  </si>
  <si>
    <t>Total Charge</t>
  </si>
  <si>
    <t>Rural Residential (RR1)</t>
  </si>
  <si>
    <t>MID Trunk Sewer DC - Lands East of Urban Reserve</t>
  </si>
  <si>
    <t>Neighbourhood Convenience (NC)</t>
  </si>
  <si>
    <t>Mixed Use Zone (MU)</t>
  </si>
  <si>
    <t>Suburban Commercial (SC)</t>
  </si>
  <si>
    <t>Highway Commercial (HC)</t>
  </si>
  <si>
    <t>Industrial Park Zone (IP)</t>
  </si>
  <si>
    <t>Community Use (P-1)</t>
  </si>
  <si>
    <t>Open Space and Conservation (P-2)</t>
  </si>
  <si>
    <t>Manufactured Dwelling Zone (MD)</t>
  </si>
  <si>
    <t>Sq.m to Acres</t>
  </si>
  <si>
    <t>Pondération</t>
  </si>
  <si>
    <r>
      <t>Superficie de la propriété (en m</t>
    </r>
    <r>
      <rPr>
        <b/>
        <vertAlign val="super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>)</t>
    </r>
  </si>
  <si>
    <t>Superficie de la propriété (en acres)</t>
  </si>
  <si>
    <t>Superficie pondérée (en acres)</t>
  </si>
  <si>
    <t>Secteurs de redevances (SR) d'aménagement</t>
  </si>
  <si>
    <t>L'aménagement proposé fait-il partie du secteur de redevances</t>
  </si>
  <si>
    <t>RAS par acre pondéré</t>
  </si>
  <si>
    <t>Total des RAS à verser</t>
  </si>
  <si>
    <t>NID</t>
  </si>
  <si>
    <r>
      <t>Superficie (en m</t>
    </r>
    <r>
      <rPr>
        <b/>
        <vertAlign val="super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>)</t>
    </r>
  </si>
  <si>
    <t>Superficie (en acres)</t>
  </si>
  <si>
    <t>RAS par acre</t>
  </si>
  <si>
    <t>Sélectionner la zone dans la liste déroulante.</t>
  </si>
  <si>
    <t>Indiquer si l'aménagement proposé fait partie du secteur de redevances.</t>
  </si>
  <si>
    <r>
      <t>Taper la superficie de la propriété en 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</si>
  <si>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t xml:space="preserve">Calcul des RAS </t>
  </si>
  <si>
    <t>Secteur de redevances de l'égout collecteur de DIM - Terrains à l’est de la réserve urbaine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</si>
</sst>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0_-;\-* #,##0.000_-;_-* &quot;-&quot;??_-;_-@_-"/>
    <numFmt numFmtId="166" formatCode="&quot;$&quot;#,##0.00"/>
    <numFmt numFmtId="167" formatCode="&quot;$&quot;#,##0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vertAlign val="superscript"/>
      <sz val="12"/>
      <color theme="0"/>
      <name val="Arial"/>
      <family val="2"/>
    </font>
    <font>
      <vertAlign val="superscript"/>
      <sz val="12"/>
      <name val="Arial"/>
      <family val="2"/>
    </font>
    <font>
      <b/>
      <sz val="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9" xfId="0" applyFill="1" applyBorder="1" applyProtection="1">
      <protection locked="0"/>
    </xf>
    <xf numFmtId="164" fontId="0" fillId="4" borderId="9" xfId="1" applyFont="1" applyFill="1" applyBorder="1" applyProtection="1">
      <protection locked="0"/>
    </xf>
    <xf numFmtId="0" fontId="0" fillId="0" borderId="0" xfId="0" applyProtection="1">
      <protection hidden="1"/>
    </xf>
    <xf numFmtId="0" fontId="4" fillId="7" borderId="9" xfId="0" applyFont="1" applyFill="1" applyBorder="1" applyProtection="1">
      <protection hidden="1"/>
    </xf>
    <xf numFmtId="166" fontId="4" fillId="7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4" fontId="0" fillId="0" borderId="9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166" fontId="0" fillId="0" borderId="9" xfId="0" applyNumberFormat="1" applyBorder="1" applyProtection="1">
      <protection hidden="1"/>
    </xf>
    <xf numFmtId="167" fontId="0" fillId="0" borderId="9" xfId="0" applyNumberFormat="1" applyBorder="1" applyProtection="1">
      <protection hidden="1"/>
    </xf>
    <xf numFmtId="0" fontId="4" fillId="8" borderId="1" xfId="0" applyFont="1" applyFill="1" applyBorder="1" applyProtection="1">
      <protection hidden="1"/>
    </xf>
    <xf numFmtId="0" fontId="4" fillId="8" borderId="2" xfId="0" applyFont="1" applyFill="1" applyBorder="1" applyProtection="1">
      <protection hidden="1"/>
    </xf>
    <xf numFmtId="0" fontId="0" fillId="8" borderId="2" xfId="0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4" fillId="8" borderId="4" xfId="0" applyFont="1" applyFill="1" applyBorder="1" applyAlignment="1" applyProtection="1">
      <alignment wrapText="1"/>
      <protection hidden="1"/>
    </xf>
    <xf numFmtId="0" fontId="4" fillId="8" borderId="0" xfId="0" applyFont="1" applyFill="1" applyAlignment="1" applyProtection="1">
      <alignment wrapText="1"/>
      <protection hidden="1"/>
    </xf>
    <xf numFmtId="0" fontId="4" fillId="8" borderId="0" xfId="0" applyFont="1" applyFill="1" applyProtection="1">
      <protection hidden="1"/>
    </xf>
    <xf numFmtId="0" fontId="4" fillId="8" borderId="5" xfId="0" applyFont="1" applyFill="1" applyBorder="1" applyProtection="1">
      <protection hidden="1"/>
    </xf>
    <xf numFmtId="166" fontId="0" fillId="8" borderId="4" xfId="0" applyNumberFormat="1" applyFill="1" applyBorder="1" applyProtection="1">
      <protection hidden="1"/>
    </xf>
    <xf numFmtId="167" fontId="0" fillId="8" borderId="0" xfId="0" applyNumberFormat="1" applyFill="1" applyProtection="1">
      <protection hidden="1"/>
    </xf>
    <xf numFmtId="0" fontId="0" fillId="8" borderId="0" xfId="0" applyFill="1" applyProtection="1">
      <protection hidden="1"/>
    </xf>
    <xf numFmtId="165" fontId="0" fillId="8" borderId="5" xfId="0" applyNumberFormat="1" applyFill="1" applyBorder="1" applyProtection="1">
      <protection hidden="1"/>
    </xf>
    <xf numFmtId="0" fontId="0" fillId="8" borderId="4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8" borderId="7" xfId="0" applyFill="1" applyBorder="1" applyProtection="1">
      <protection hidden="1"/>
    </xf>
    <xf numFmtId="165" fontId="0" fillId="8" borderId="8" xfId="0" applyNumberFormat="1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166" fontId="0" fillId="6" borderId="9" xfId="0" applyNumberFormat="1" applyFill="1" applyBorder="1" applyProtection="1">
      <protection hidden="1"/>
    </xf>
    <xf numFmtId="0" fontId="0" fillId="0" borderId="9" xfId="0" applyBorder="1" applyProtection="1">
      <protection hidden="1"/>
    </xf>
    <xf numFmtId="165" fontId="0" fillId="6" borderId="9" xfId="1" applyNumberFormat="1" applyFont="1" applyFill="1" applyBorder="1" applyProtection="1">
      <protection hidden="1"/>
    </xf>
    <xf numFmtId="165" fontId="0" fillId="6" borderId="9" xfId="0" applyNumberFormat="1" applyFill="1" applyBorder="1" applyProtection="1">
      <protection hidden="1"/>
    </xf>
    <xf numFmtId="2" fontId="0" fillId="6" borderId="9" xfId="0" applyNumberForma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5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0" xfId="0" applyFill="1" applyProtection="1">
      <protection hidden="1"/>
    </xf>
    <xf numFmtId="0" fontId="0" fillId="9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10" borderId="9" xfId="0" applyFont="1" applyFill="1" applyBorder="1" applyAlignment="1" applyProtection="1">
      <alignment horizontal="center" vertical="center" wrapText="1"/>
      <protection hidden="1"/>
    </xf>
    <xf numFmtId="0" fontId="4" fillId="11" borderId="9" xfId="0" applyFont="1" applyFill="1" applyBorder="1" applyProtection="1">
      <protection hidden="1"/>
    </xf>
    <xf numFmtId="164" fontId="4" fillId="11" borderId="9" xfId="1" applyFont="1" applyFill="1" applyBorder="1" applyProtection="1">
      <protection hidden="1"/>
    </xf>
    <xf numFmtId="2" fontId="4" fillId="11" borderId="9" xfId="0" applyNumberFormat="1" applyFont="1" applyFill="1" applyBorder="1" applyProtection="1">
      <protection hidden="1"/>
    </xf>
    <xf numFmtId="0" fontId="0" fillId="9" borderId="9" xfId="0" applyFill="1" applyBorder="1" applyAlignment="1" applyProtection="1">
      <alignment horizontal="center"/>
      <protection locked="0"/>
    </xf>
    <xf numFmtId="0" fontId="6" fillId="4" borderId="7" xfId="0" applyFont="1" applyFill="1" applyBorder="1" applyProtection="1">
      <protection hidden="1"/>
    </xf>
    <xf numFmtId="0" fontId="9" fillId="0" borderId="0" xfId="0" applyFo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cton\users\Cavan%20Monaghan\2018%20Fiscal%20Impact%20Model\Old%20versions%20of%20model\Fiscal%20Impact%20Model%20-%20Draft%20for%20Sta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put Data"/>
      <sheetName val="Demographics Input Data"/>
      <sheetName val="Development Plan"/>
      <sheetName val="Municipal Development Charges"/>
      <sheetName val="DCs Anticipated"/>
      <sheetName val="Table 2-1"/>
      <sheetName val="Table 2-2"/>
      <sheetName val="Table 2-3"/>
      <sheetName val="Table 2-4"/>
      <sheetName val="Table 4-1"/>
      <sheetName val="Table 4-2"/>
      <sheetName val="Table 4-3"/>
      <sheetName val="Table 4-4"/>
      <sheetName val="Table 4-5"/>
      <sheetName val="Table 4-6"/>
      <sheetName val="Table 4-7"/>
      <sheetName val="Table 4-8"/>
      <sheetName val="Table 4-9"/>
      <sheetName val="Table 4-10"/>
      <sheetName val="Lifecycle"/>
      <sheetName val="Operating FROM DC"/>
      <sheetName val="Table 6-1"/>
      <sheetName val="02"/>
      <sheetName val="10"/>
      <sheetName val="12"/>
      <sheetName val="22A"/>
      <sheetName val="22B"/>
      <sheetName val="22C"/>
      <sheetName val="22D"/>
      <sheetName val="26A"/>
      <sheetName val="26B"/>
      <sheetName val="40"/>
      <sheetName val="51A"/>
      <sheetName val="80D"/>
    </sheetNames>
    <sheetDataSet>
      <sheetData sheetId="0"/>
      <sheetData sheetId="1">
        <row r="8">
          <cell r="B8" t="str">
            <v>Township of Cavan Monaghan</v>
          </cell>
        </row>
        <row r="9">
          <cell r="B9" t="str">
            <v>Example Study</v>
          </cell>
        </row>
      </sheetData>
      <sheetData sheetId="2"/>
      <sheetData sheetId="3"/>
      <sheetData sheetId="4"/>
      <sheetData sheetId="5"/>
      <sheetData sheetId="6"/>
      <sheetData sheetId="7">
        <row r="25">
          <cell r="C25">
            <v>417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6">
          <cell r="F8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25364"/>
      </a:dk2>
      <a:lt2>
        <a:srgbClr val="7A97AB"/>
      </a:lt2>
      <a:accent1>
        <a:srgbClr val="5C3F6E"/>
      </a:accent1>
      <a:accent2>
        <a:srgbClr val="35A0A4"/>
      </a:accent2>
      <a:accent3>
        <a:srgbClr val="83A354"/>
      </a:accent3>
      <a:accent4>
        <a:srgbClr val="E3972D"/>
      </a:accent4>
      <a:accent5>
        <a:srgbClr val="CD4834"/>
      </a:accent5>
      <a:accent6>
        <a:srgbClr val="2E826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4F2C-6F58-4E7A-8FEC-387DA94C3A60}">
  <sheetPr>
    <tabColor rgb="FFFFFF00"/>
  </sheetPr>
  <dimension ref="C3:Q54"/>
  <sheetViews>
    <sheetView showGridLines="0" tabSelected="1" zoomScale="70" zoomScaleNormal="70" workbookViewId="0">
      <selection activeCell="J20" sqref="J20"/>
    </sheetView>
  </sheetViews>
  <sheetFormatPr defaultColWidth="8.77734375" defaultRowHeight="15" x14ac:dyDescent="0.2"/>
  <cols>
    <col min="1" max="3" width="8.77734375" style="3"/>
    <col min="4" max="4" width="28.21875" style="3" customWidth="1"/>
    <col min="5" max="5" width="16.109375" style="3" customWidth="1"/>
    <col min="6" max="6" width="15.88671875" style="3" customWidth="1"/>
    <col min="7" max="7" width="25.109375" style="3" customWidth="1"/>
    <col min="8" max="8" width="14.6640625" style="3" customWidth="1"/>
    <col min="9" max="9" width="16.21875" style="3" customWidth="1"/>
    <col min="10" max="10" width="13.109375" style="3" customWidth="1"/>
    <col min="11" max="11" width="10.6640625" style="3" customWidth="1"/>
    <col min="12" max="13" width="8.77734375" style="3"/>
    <col min="14" max="14" width="27.21875" style="3" customWidth="1"/>
    <col min="15" max="15" width="16.21875" style="3" customWidth="1"/>
    <col min="16" max="16" width="28.21875" style="3" customWidth="1"/>
    <col min="17" max="17" width="12.21875" style="3" customWidth="1"/>
    <col min="18" max="18" width="12.33203125" style="3" customWidth="1"/>
    <col min="19" max="19" width="44.21875" style="3" customWidth="1"/>
    <col min="20" max="20" width="14.88671875" style="3" customWidth="1"/>
    <col min="21" max="21" width="29.6640625" style="3" bestFit="1" customWidth="1"/>
    <col min="22" max="22" width="10.88671875" style="3" customWidth="1"/>
    <col min="23" max="16384" width="8.77734375" style="3"/>
  </cols>
  <sheetData>
    <row r="3" spans="3:8" ht="27.75" x14ac:dyDescent="0.4">
      <c r="C3" s="56" t="s">
        <v>46</v>
      </c>
    </row>
    <row r="4" spans="3:8" ht="15.75" thickBot="1" x14ac:dyDescent="0.25"/>
    <row r="5" spans="3:8" ht="15.75" x14ac:dyDescent="0.25">
      <c r="D5" s="37" t="s">
        <v>0</v>
      </c>
      <c r="E5" s="38"/>
      <c r="F5" s="38"/>
      <c r="G5" s="39"/>
    </row>
    <row r="6" spans="3:8" x14ac:dyDescent="0.2">
      <c r="D6" s="40">
        <v>1</v>
      </c>
      <c r="E6" s="41" t="s">
        <v>43</v>
      </c>
      <c r="F6" s="41"/>
      <c r="G6" s="42"/>
    </row>
    <row r="7" spans="3:8" x14ac:dyDescent="0.2">
      <c r="D7" s="43">
        <v>2</v>
      </c>
      <c r="E7" s="44" t="s">
        <v>44</v>
      </c>
      <c r="F7" s="44"/>
      <c r="G7" s="45"/>
    </row>
    <row r="8" spans="3:8" ht="18.75" thickBot="1" x14ac:dyDescent="0.25">
      <c r="D8" s="46">
        <v>3</v>
      </c>
      <c r="E8" s="55" t="s">
        <v>45</v>
      </c>
      <c r="F8" s="47"/>
      <c r="G8" s="48"/>
    </row>
    <row r="11" spans="3:8" ht="66.599999999999994" customHeight="1" x14ac:dyDescent="0.2">
      <c r="D11" s="49" t="s">
        <v>1</v>
      </c>
      <c r="E11" s="49" t="s">
        <v>31</v>
      </c>
      <c r="F11" s="7" t="s">
        <v>32</v>
      </c>
      <c r="G11" s="7" t="s">
        <v>33</v>
      </c>
      <c r="H11" s="7" t="s">
        <v>34</v>
      </c>
    </row>
    <row r="12" spans="3:8" x14ac:dyDescent="0.2">
      <c r="D12" s="1" t="s">
        <v>3</v>
      </c>
      <c r="E12" s="36">
        <v>3.11</v>
      </c>
      <c r="F12" s="2">
        <v>1000</v>
      </c>
      <c r="G12" s="34">
        <f>F12/$O$54</f>
        <v>0.24710516301527605</v>
      </c>
      <c r="H12" s="35">
        <f>IFERROR(E12*G12,"")</f>
        <v>0.76849705697750847</v>
      </c>
    </row>
    <row r="14" spans="3:8" ht="67.150000000000006" customHeight="1" x14ac:dyDescent="0.2">
      <c r="D14" s="7" t="s">
        <v>35</v>
      </c>
      <c r="E14" s="7" t="s">
        <v>36</v>
      </c>
      <c r="F14" s="7" t="s">
        <v>37</v>
      </c>
      <c r="G14" s="7" t="s">
        <v>38</v>
      </c>
    </row>
    <row r="15" spans="3:8" x14ac:dyDescent="0.2">
      <c r="D15" s="33" t="s">
        <v>5</v>
      </c>
      <c r="E15" s="54" t="s">
        <v>6</v>
      </c>
      <c r="F15" s="32" t="str">
        <f>IF(E15="Yes",_xlfn.XLOOKUP(D15,$N$38:$N$40,$O$38:$O$40),"")</f>
        <v/>
      </c>
      <c r="G15" s="32" t="str">
        <f>IF(E15="Yes",F15*$H$12,"")</f>
        <v/>
      </c>
    </row>
    <row r="16" spans="3:8" x14ac:dyDescent="0.2">
      <c r="D16" s="33" t="s">
        <v>7</v>
      </c>
      <c r="E16" s="54" t="s">
        <v>6</v>
      </c>
      <c r="F16" s="32" t="str">
        <f>IF(E16="Yes",_xlfn.XLOOKUP(D16,$N$38:$N$40,$O$38:$O$40),"")</f>
        <v/>
      </c>
      <c r="G16" s="32" t="str">
        <f>IF(E16="Yes",F16*$H$12,"")</f>
        <v/>
      </c>
    </row>
    <row r="17" spans="4:9" x14ac:dyDescent="0.2">
      <c r="D17" s="33" t="s">
        <v>8</v>
      </c>
      <c r="E17" s="54" t="s">
        <v>6</v>
      </c>
      <c r="F17" s="32" t="str">
        <f>IF(E17="Yes",_xlfn.XLOOKUP(D17,$N$38:$N$40,$O$38:$O$40),"")</f>
        <v/>
      </c>
      <c r="G17" s="32" t="str">
        <f>IF(E17="Yes",F17*$H$12,"")</f>
        <v/>
      </c>
    </row>
    <row r="18" spans="4:9" ht="15.75" x14ac:dyDescent="0.25">
      <c r="D18" s="4" t="s">
        <v>4</v>
      </c>
      <c r="E18" s="4"/>
      <c r="F18" s="5">
        <f>SUM(F15:F17)</f>
        <v>0</v>
      </c>
      <c r="G18" s="5">
        <f>SUM(G15:G17)</f>
        <v>0</v>
      </c>
    </row>
    <row r="22" spans="4:9" ht="18" x14ac:dyDescent="0.25">
      <c r="D22" s="6" t="s">
        <v>47</v>
      </c>
    </row>
    <row r="23" spans="4:9" ht="18" x14ac:dyDescent="0.25">
      <c r="D23" s="6"/>
    </row>
    <row r="24" spans="4:9" ht="34.5" x14ac:dyDescent="0.2">
      <c r="D24" s="50" t="s">
        <v>39</v>
      </c>
      <c r="E24" s="50" t="s">
        <v>1</v>
      </c>
      <c r="F24" s="50" t="s">
        <v>40</v>
      </c>
      <c r="G24" s="50" t="s">
        <v>41</v>
      </c>
      <c r="H24" s="50" t="s">
        <v>42</v>
      </c>
      <c r="I24" s="50" t="s">
        <v>38</v>
      </c>
    </row>
    <row r="25" spans="4:9" x14ac:dyDescent="0.2">
      <c r="D25" s="8">
        <v>1002369</v>
      </c>
      <c r="E25" s="9" t="s">
        <v>9</v>
      </c>
      <c r="F25" s="10">
        <v>129515.22</v>
      </c>
      <c r="G25" s="11">
        <f>F25/$O$54</f>
        <v>32.003879551059342</v>
      </c>
      <c r="H25" s="12">
        <f>O45/G30</f>
        <v>9019.3555741947675</v>
      </c>
      <c r="I25" s="13">
        <f>H25*G25</f>
        <v>288654.36942470499</v>
      </c>
    </row>
    <row r="26" spans="4:9" x14ac:dyDescent="0.2">
      <c r="D26" s="8">
        <v>930156</v>
      </c>
      <c r="E26" s="9" t="s">
        <v>9</v>
      </c>
      <c r="F26" s="10">
        <v>33939.54</v>
      </c>
      <c r="G26" s="11">
        <f>F26/$O$54</f>
        <v>8.3866355643634822</v>
      </c>
      <c r="H26" s="12">
        <f>H25</f>
        <v>9019.3555741947675</v>
      </c>
      <c r="I26" s="13">
        <f t="shared" ref="I26:I29" si="0">H26*G26</f>
        <v>75642.048226181854</v>
      </c>
    </row>
    <row r="27" spans="4:9" x14ac:dyDescent="0.2">
      <c r="D27" s="8">
        <v>70237706</v>
      </c>
      <c r="E27" s="9" t="s">
        <v>9</v>
      </c>
      <c r="F27" s="10">
        <v>26205.39</v>
      </c>
      <c r="G27" s="11">
        <f>F27/$O$54</f>
        <v>6.4754871678288843</v>
      </c>
      <c r="H27" s="12">
        <f t="shared" ref="H27:H29" si="1">H26</f>
        <v>9019.3555741947675</v>
      </c>
      <c r="I27" s="13">
        <f t="shared" si="0"/>
        <v>58404.721282784136</v>
      </c>
    </row>
    <row r="28" spans="4:9" x14ac:dyDescent="0.2">
      <c r="D28" s="8">
        <v>70317508</v>
      </c>
      <c r="E28" s="9" t="s">
        <v>9</v>
      </c>
      <c r="F28" s="10">
        <v>22180.52</v>
      </c>
      <c r="G28" s="11">
        <f>F28/$O$54</f>
        <v>5.4809210103635904</v>
      </c>
      <c r="H28" s="12">
        <f t="shared" si="1"/>
        <v>9019.3555741947675</v>
      </c>
      <c r="I28" s="13">
        <f t="shared" si="0"/>
        <v>49434.375466544065</v>
      </c>
    </row>
    <row r="29" spans="4:9" x14ac:dyDescent="0.2">
      <c r="D29" s="8">
        <v>70237722</v>
      </c>
      <c r="E29" s="9" t="s">
        <v>9</v>
      </c>
      <c r="F29" s="10">
        <v>22194.03</v>
      </c>
      <c r="G29" s="11">
        <f>F29/$O$54</f>
        <v>5.484259401115926</v>
      </c>
      <c r="H29" s="12">
        <f t="shared" si="1"/>
        <v>9019.3555741947675</v>
      </c>
      <c r="I29" s="13">
        <f t="shared" si="0"/>
        <v>49464.485599784988</v>
      </c>
    </row>
    <row r="30" spans="4:9" ht="15.75" x14ac:dyDescent="0.25">
      <c r="D30" s="51" t="s">
        <v>10</v>
      </c>
      <c r="E30" s="51"/>
      <c r="F30" s="52">
        <f>SUM(F25:F29)</f>
        <v>234034.7</v>
      </c>
      <c r="G30" s="53">
        <f>SUM(G25:G29)</f>
        <v>57.831182694731218</v>
      </c>
      <c r="H30" s="51"/>
      <c r="I30" s="51"/>
    </row>
    <row r="36" spans="14:17" ht="15.75" hidden="1" x14ac:dyDescent="0.25">
      <c r="N36" s="14" t="s">
        <v>11</v>
      </c>
      <c r="O36" s="15"/>
      <c r="P36" s="16"/>
      <c r="Q36" s="17"/>
    </row>
    <row r="37" spans="14:17" ht="31.5" hidden="1" x14ac:dyDescent="0.25">
      <c r="N37" s="18" t="s">
        <v>12</v>
      </c>
      <c r="O37" s="19" t="s">
        <v>13</v>
      </c>
      <c r="P37" s="20" t="s">
        <v>1</v>
      </c>
      <c r="Q37" s="21" t="s">
        <v>2</v>
      </c>
    </row>
    <row r="38" spans="14:17" hidden="1" x14ac:dyDescent="0.2">
      <c r="N38" s="22" t="s">
        <v>5</v>
      </c>
      <c r="O38" s="23">
        <v>978.85196820521628</v>
      </c>
      <c r="P38" s="24" t="s">
        <v>14</v>
      </c>
      <c r="Q38" s="25">
        <v>3.1080000000000001</v>
      </c>
    </row>
    <row r="39" spans="14:17" hidden="1" x14ac:dyDescent="0.2">
      <c r="N39" s="22" t="s">
        <v>7</v>
      </c>
      <c r="O39" s="23">
        <v>2633.5271697763396</v>
      </c>
      <c r="P39" s="24" t="s">
        <v>15</v>
      </c>
      <c r="Q39" s="25">
        <v>3.1080000000000001</v>
      </c>
    </row>
    <row r="40" spans="14:17" hidden="1" x14ac:dyDescent="0.2">
      <c r="N40" s="26" t="s">
        <v>8</v>
      </c>
      <c r="O40" s="23">
        <v>2817.0777893480058</v>
      </c>
      <c r="P40" s="24" t="s">
        <v>16</v>
      </c>
      <c r="Q40" s="25">
        <v>5.18</v>
      </c>
    </row>
    <row r="41" spans="14:17" hidden="1" x14ac:dyDescent="0.2">
      <c r="N41" s="26"/>
      <c r="O41" s="24"/>
      <c r="P41" s="24" t="s">
        <v>17</v>
      </c>
      <c r="Q41" s="25">
        <v>6.2160000000000002</v>
      </c>
    </row>
    <row r="42" spans="14:17" hidden="1" x14ac:dyDescent="0.2">
      <c r="N42" s="26"/>
      <c r="O42" s="24"/>
      <c r="P42" s="24" t="s">
        <v>3</v>
      </c>
      <c r="Q42" s="25">
        <v>11.777999999999999</v>
      </c>
    </row>
    <row r="43" spans="14:17" hidden="1" x14ac:dyDescent="0.2">
      <c r="N43" s="26"/>
      <c r="O43" s="24"/>
      <c r="P43" s="24" t="s">
        <v>18</v>
      </c>
      <c r="Q43" s="25">
        <v>7.7700000000000005</v>
      </c>
    </row>
    <row r="44" spans="14:17" hidden="1" x14ac:dyDescent="0.2">
      <c r="N44" s="26"/>
      <c r="O44" s="24" t="s">
        <v>19</v>
      </c>
      <c r="P44" s="24" t="s">
        <v>20</v>
      </c>
      <c r="Q44" s="25">
        <v>0.51800000000000002</v>
      </c>
    </row>
    <row r="45" spans="14:17" hidden="1" x14ac:dyDescent="0.2">
      <c r="N45" s="26" t="s">
        <v>21</v>
      </c>
      <c r="O45" s="23">
        <v>521600</v>
      </c>
      <c r="P45" s="24" t="s">
        <v>22</v>
      </c>
      <c r="Q45" s="25">
        <v>8.5909031999999996</v>
      </c>
    </row>
    <row r="46" spans="14:17" hidden="1" x14ac:dyDescent="0.2">
      <c r="N46" s="26"/>
      <c r="O46" s="24"/>
      <c r="P46" s="24" t="s">
        <v>23</v>
      </c>
      <c r="Q46" s="25">
        <v>6.6986720000000002</v>
      </c>
    </row>
    <row r="47" spans="14:17" hidden="1" x14ac:dyDescent="0.2">
      <c r="N47" s="26"/>
      <c r="O47" s="24"/>
      <c r="P47" s="24" t="s">
        <v>24</v>
      </c>
      <c r="Q47" s="25">
        <v>5.6273439999999999</v>
      </c>
    </row>
    <row r="48" spans="14:17" hidden="1" x14ac:dyDescent="0.2">
      <c r="N48" s="26"/>
      <c r="O48" s="24"/>
      <c r="P48" s="24" t="s">
        <v>25</v>
      </c>
      <c r="Q48" s="25">
        <v>5.6273439999999999</v>
      </c>
    </row>
    <row r="49" spans="14:17" hidden="1" x14ac:dyDescent="0.2">
      <c r="N49" s="26"/>
      <c r="O49" s="24"/>
      <c r="P49" s="24" t="s">
        <v>26</v>
      </c>
      <c r="Q49" s="25">
        <v>1.5962660000000002</v>
      </c>
    </row>
    <row r="50" spans="14:17" hidden="1" x14ac:dyDescent="0.2">
      <c r="N50" s="26"/>
      <c r="O50" s="24"/>
      <c r="P50" s="24" t="s">
        <v>27</v>
      </c>
      <c r="Q50" s="25">
        <v>0</v>
      </c>
    </row>
    <row r="51" spans="14:17" hidden="1" x14ac:dyDescent="0.2">
      <c r="N51" s="26"/>
      <c r="O51" s="24"/>
      <c r="P51" s="24" t="s">
        <v>28</v>
      </c>
      <c r="Q51" s="25">
        <v>0</v>
      </c>
    </row>
    <row r="52" spans="14:17" ht="15.75" hidden="1" thickBot="1" x14ac:dyDescent="0.25">
      <c r="N52" s="27"/>
      <c r="O52" s="28"/>
      <c r="P52" s="28" t="s">
        <v>29</v>
      </c>
      <c r="Q52" s="29">
        <v>3.6972000000000005</v>
      </c>
    </row>
    <row r="53" spans="14:17" hidden="1" x14ac:dyDescent="0.2"/>
    <row r="54" spans="14:17" hidden="1" x14ac:dyDescent="0.2">
      <c r="N54" s="30" t="s">
        <v>30</v>
      </c>
      <c r="O54" s="31">
        <v>4046.86</v>
      </c>
    </row>
  </sheetData>
  <dataValidations count="2">
    <dataValidation type="list" allowBlank="1" showInputMessage="1" showErrorMessage="1" sqref="D12" xr:uid="{C96E1243-78C8-40AE-8BB5-821591FC92B6}">
      <formula1>$P$38:$P$52</formula1>
    </dataValidation>
    <dataValidation type="list" allowBlank="1" showInputMessage="1" showErrorMessage="1" sqref="E15:E18" xr:uid="{23AE92D6-659A-4CBA-B52D-1C3C2E0B3CAC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ADC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Navreet Bains</dc:creator>
  <cp:lastModifiedBy>Michelle Roy</cp:lastModifiedBy>
  <dcterms:created xsi:type="dcterms:W3CDTF">2023-08-24T15:19:34Z</dcterms:created>
  <dcterms:modified xsi:type="dcterms:W3CDTF">2023-09-28T19:21:18Z</dcterms:modified>
</cp:coreProperties>
</file>